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Revenue Collections" sheetId="2" r:id="rId1"/>
    <sheet name="Plan Components" sheetId="1" r:id="rId2"/>
  </sheets>
  <externalReferences>
    <externalReference r:id="rId3"/>
  </externalReferences>
  <definedNames>
    <definedName name="_xlnm.Print_Area" localSheetId="1">'Plan Components'!$A$1:$F$67</definedName>
    <definedName name="_xlnm.Print_Area" localSheetId="0">'Revenue Collections'!$A$1:$F$45</definedName>
  </definedNames>
  <calcPr calcId="145621"/>
</workbook>
</file>

<file path=xl/calcChain.xml><?xml version="1.0" encoding="utf-8"?>
<calcChain xmlns="http://schemas.openxmlformats.org/spreadsheetml/2006/main">
  <c r="E44" i="2" l="1"/>
  <c r="E43" i="2"/>
  <c r="E34" i="2"/>
  <c r="E36" i="2" s="1"/>
  <c r="E37" i="2" s="1"/>
  <c r="E28" i="2"/>
  <c r="E27" i="2"/>
  <c r="E29" i="2" s="1"/>
  <c r="E30" i="2" s="1"/>
  <c r="F23" i="2"/>
  <c r="E23" i="2"/>
  <c r="D23" i="2"/>
  <c r="C23" i="2"/>
  <c r="B23" i="2"/>
  <c r="F65" i="1" l="1"/>
  <c r="E58" i="1"/>
  <c r="F59" i="1" s="1"/>
  <c r="F60" i="1" s="1"/>
  <c r="F52" i="1"/>
  <c r="F50" i="1"/>
  <c r="F53" i="1" s="1"/>
  <c r="F45" i="1"/>
  <c r="F41" i="1"/>
  <c r="E37" i="1"/>
  <c r="F36" i="1"/>
  <c r="F35" i="1"/>
  <c r="F33" i="1"/>
  <c r="F32" i="1"/>
  <c r="F30" i="1"/>
  <c r="E26" i="1"/>
  <c r="F27" i="1" s="1"/>
  <c r="E25" i="1"/>
  <c r="E24" i="1"/>
  <c r="F23" i="1"/>
  <c r="F22" i="1"/>
  <c r="F21" i="1"/>
  <c r="E15" i="1"/>
  <c r="F17" i="1" s="1"/>
  <c r="F14" i="1"/>
  <c r="F13" i="1"/>
  <c r="F12" i="1"/>
  <c r="E8" i="1"/>
  <c r="F9" i="1" s="1"/>
  <c r="F7" i="1"/>
  <c r="F6" i="1"/>
  <c r="F10" i="1" l="1"/>
  <c r="F28" i="1"/>
  <c r="F42" i="1"/>
  <c r="F18" i="1"/>
  <c r="F47" i="1"/>
</calcChain>
</file>

<file path=xl/sharedStrings.xml><?xml version="1.0" encoding="utf-8"?>
<sst xmlns="http://schemas.openxmlformats.org/spreadsheetml/2006/main" count="95" uniqueCount="69">
  <si>
    <t>DUVAL COUNTY TOURIST DEVELOPMENT COUNCIL</t>
  </si>
  <si>
    <t>Tourist Development Plan Components - June 30, 2018</t>
  </si>
  <si>
    <t>Budget</t>
  </si>
  <si>
    <t>(1) Tourist Bureau - Revised Budget</t>
  </si>
  <si>
    <t>Less Disbursements to Visit Jacksonville</t>
  </si>
  <si>
    <t>Less Encumbrances:</t>
  </si>
  <si>
    <t>Visit Jacksonville Contract</t>
  </si>
  <si>
    <t>Budgetary Balance Available</t>
  </si>
  <si>
    <t>(2) Marketing - Revised Budget</t>
  </si>
  <si>
    <t>Less Other Disbursements</t>
  </si>
  <si>
    <t>P1 Powerboat Racing</t>
  </si>
  <si>
    <t>(3) Convention Sales</t>
  </si>
  <si>
    <t>Less CVB Grants Paid Out</t>
  </si>
  <si>
    <t>CVB Grants (Approved)</t>
  </si>
  <si>
    <t>CVB Grants Remaining Balance</t>
  </si>
  <si>
    <t>(4) Development and Planning - Revised Budget</t>
  </si>
  <si>
    <t>(5) Special Event Grants - Revised Budget</t>
  </si>
  <si>
    <t>Less Disbursements</t>
  </si>
  <si>
    <t>The Players Regional Tourism Coop 2018</t>
  </si>
  <si>
    <t>Jacksonville Jazz Festival 2018</t>
  </si>
  <si>
    <t>FHSAA Track &amp; Field Championship 2018</t>
  </si>
  <si>
    <t>Spartan Race Opening Ceremony SeaWalk Pavilion 2018</t>
  </si>
  <si>
    <t>Remaining to Spent in Accordance with TDC Plan</t>
  </si>
  <si>
    <t>Total</t>
  </si>
  <si>
    <t>Accounts Requiring Additional City Council Action</t>
  </si>
  <si>
    <t>(6) Development Account</t>
  </si>
  <si>
    <t>Transfers In</t>
  </si>
  <si>
    <t>(7) Contingency Account</t>
  </si>
  <si>
    <t>Jacksonville Zoo Marketing</t>
  </si>
  <si>
    <t>Tourist Development Special Revenue Fund*</t>
  </si>
  <si>
    <t>Transfers Out</t>
  </si>
  <si>
    <t>* Special Revenue Fund balance is as of July 31, 2018. Shown here for informational purposes.</t>
  </si>
  <si>
    <t xml:space="preserve"> </t>
  </si>
  <si>
    <t>Financial Report - June 30, 2018</t>
  </si>
  <si>
    <t xml:space="preserve">  </t>
  </si>
  <si>
    <t>Summary of Amounts Remitted to Trust Fund</t>
  </si>
  <si>
    <t>Collections</t>
  </si>
  <si>
    <t>Received In</t>
  </si>
  <si>
    <t>FY 2013/2014</t>
  </si>
  <si>
    <t>FY 2014/2015</t>
  </si>
  <si>
    <t>FY 2015/2016</t>
  </si>
  <si>
    <t>FY 2016/2017</t>
  </si>
  <si>
    <t>FY 2017/2018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</si>
  <si>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</si>
  <si>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</si>
  <si>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</si>
  <si>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</si>
  <si>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</si>
  <si>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</si>
  <si>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</si>
  <si>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</si>
  <si>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</si>
  <si>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</si>
  <si>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</si>
  <si>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</si>
  <si>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Totals</t>
  </si>
  <si>
    <t>Comparison of Collections, Last Twelve Months to Prior Twelve Months</t>
  </si>
  <si>
    <t>12 months ending June, 2018</t>
  </si>
  <si>
    <t>12 months ending June, 2017</t>
  </si>
  <si>
    <t>Change over prior 12 months</t>
  </si>
  <si>
    <t>Percentage change</t>
  </si>
  <si>
    <t>Comparison of Collections, Fiscal Year to Date vs. Prior Fiscal Year to Date</t>
  </si>
  <si>
    <t>9 months ending  June, 2018</t>
  </si>
  <si>
    <t>9 months ending June, 2017</t>
  </si>
  <si>
    <t>Change over prior year to date</t>
  </si>
  <si>
    <t>Comparison of Collections, This Month vs. Same Month Last Year</t>
  </si>
  <si>
    <t>June, 2018</t>
  </si>
  <si>
    <t>June, 2017</t>
  </si>
  <si>
    <t>Change over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</si>
</sst>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0-&quot;??_);_(@_)"/>
    <numFmt numFmtId="165" formatCode="_(* #,##0.000_);_(* \(#,##0.000\);_(* &quot;-&quot;??_);_(@_)"/>
    <numFmt numFmtId="166" formatCode="m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0" fillId="0" borderId="0" xfId="0" applyBorder="1"/>
    <xf numFmtId="43" fontId="0" fillId="0" borderId="0" xfId="1" applyFont="1" applyBorder="1"/>
    <xf numFmtId="43" fontId="0" fillId="0" borderId="0" xfId="1" applyFont="1"/>
    <xf numFmtId="43" fontId="2" fillId="0" borderId="1" xfId="1" applyFont="1" applyBorder="1" applyAlignment="1">
      <alignment horizontal="center"/>
    </xf>
    <xf numFmtId="0" fontId="2" fillId="0" borderId="0" xfId="0" applyFont="1"/>
    <xf numFmtId="44" fontId="0" fillId="0" borderId="0" xfId="2" applyFont="1"/>
    <xf numFmtId="43" fontId="1" fillId="0" borderId="1" xfId="1" applyFont="1" applyBorder="1"/>
    <xf numFmtId="0" fontId="5" fillId="0" borderId="0" xfId="1" applyNumberFormat="1" applyFont="1"/>
    <xf numFmtId="44" fontId="2" fillId="2" borderId="2" xfId="2" applyFont="1" applyFill="1" applyBorder="1"/>
    <xf numFmtId="43" fontId="0" fillId="0" borderId="1" xfId="1" applyFont="1" applyBorder="1"/>
    <xf numFmtId="49" fontId="6" fillId="0" borderId="0" xfId="3" applyNumberFormat="1" applyFont="1"/>
    <xf numFmtId="43" fontId="1" fillId="0" borderId="0" xfId="1" applyFont="1" applyBorder="1"/>
    <xf numFmtId="43" fontId="0" fillId="0" borderId="0" xfId="4" applyFont="1"/>
    <xf numFmtId="164" fontId="6" fillId="0" borderId="0" xfId="3" applyNumberFormat="1" applyFont="1"/>
    <xf numFmtId="164" fontId="6" fillId="0" borderId="1" xfId="3" applyNumberFormat="1" applyFont="1" applyBorder="1"/>
    <xf numFmtId="43" fontId="5" fillId="0" borderId="0" xfId="1" applyFont="1"/>
    <xf numFmtId="44" fontId="2" fillId="0" borderId="0" xfId="2" applyFont="1" applyBorder="1"/>
    <xf numFmtId="43" fontId="2" fillId="0" borderId="0" xfId="1" applyFont="1" applyAlignment="1">
      <alignment horizontal="right"/>
    </xf>
    <xf numFmtId="43" fontId="6" fillId="0" borderId="0" xfId="4"/>
    <xf numFmtId="43" fontId="6" fillId="0" borderId="0" xfId="4" applyFont="1" applyAlignment="1">
      <alignment horizontal="left"/>
    </xf>
    <xf numFmtId="10" fontId="6" fillId="0" borderId="0" xfId="9" applyNumberFormat="1" applyAlignment="1">
      <alignment horizontal="center"/>
    </xf>
    <xf numFmtId="43" fontId="3" fillId="0" borderId="0" xfId="4" applyFont="1" applyAlignment="1">
      <alignment horizontal="centerContinuous"/>
    </xf>
    <xf numFmtId="10" fontId="3" fillId="0" borderId="0" xfId="9" applyNumberFormat="1" applyFont="1" applyAlignment="1">
      <alignment horizontal="centerContinuous"/>
    </xf>
    <xf numFmtId="0" fontId="6" fillId="0" borderId="0" xfId="10"/>
    <xf numFmtId="165" fontId="4" fillId="0" borderId="0" xfId="4" applyNumberFormat="1" applyFont="1" applyAlignment="1">
      <alignment horizontal="centerContinuous"/>
    </xf>
    <xf numFmtId="43" fontId="4" fillId="0" borderId="0" xfId="4" applyFont="1" applyAlignment="1">
      <alignment horizontal="centerContinuous"/>
    </xf>
    <xf numFmtId="10" fontId="4" fillId="0" borderId="0" xfId="9" applyNumberFormat="1" applyFont="1" applyAlignment="1">
      <alignment horizontal="centerContinuous"/>
    </xf>
    <xf numFmtId="43" fontId="6" fillId="0" borderId="0" xfId="4" applyFont="1"/>
    <xf numFmtId="43" fontId="7" fillId="0" borderId="0" xfId="4" applyFont="1" applyAlignment="1">
      <alignment horizontal="centerContinuous"/>
    </xf>
    <xf numFmtId="43" fontId="8" fillId="0" borderId="0" xfId="4" applyFont="1" applyAlignment="1">
      <alignment horizontal="centerContinuous"/>
    </xf>
    <xf numFmtId="43" fontId="9" fillId="0" borderId="0" xfId="4" applyFont="1"/>
    <xf numFmtId="43" fontId="8" fillId="0" borderId="0" xfId="4" applyFont="1" applyAlignment="1">
      <alignment horizontal="center"/>
    </xf>
    <xf numFmtId="43" fontId="5" fillId="0" borderId="0" xfId="4" applyFont="1" applyAlignment="1">
      <alignment horizontal="center"/>
    </xf>
    <xf numFmtId="43" fontId="6" fillId="0" borderId="0" xfId="4" applyFont="1" applyAlignment="1">
      <alignment horizontal="center"/>
    </xf>
    <xf numFmtId="43" fontId="5" fillId="0" borderId="0" xfId="4" applyFont="1"/>
    <xf numFmtId="44" fontId="6" fillId="0" borderId="2" xfId="6" applyFont="1" applyBorder="1"/>
    <xf numFmtId="0" fontId="6" fillId="0" borderId="1" xfId="10" applyFont="1" applyBorder="1"/>
    <xf numFmtId="44" fontId="6" fillId="0" borderId="0" xfId="6"/>
    <xf numFmtId="44" fontId="6" fillId="0" borderId="0" xfId="6" applyFont="1"/>
    <xf numFmtId="44" fontId="6" fillId="0" borderId="1" xfId="6" applyFont="1" applyBorder="1"/>
    <xf numFmtId="10" fontId="6" fillId="0" borderId="0" xfId="9" applyNumberFormat="1" applyAlignment="1">
      <alignment horizontal="right"/>
    </xf>
    <xf numFmtId="10" fontId="6" fillId="0" borderId="0" xfId="9" applyNumberFormat="1"/>
    <xf numFmtId="166" fontId="6" fillId="0" borderId="0" xfId="4" applyNumberFormat="1" applyFont="1" applyAlignment="1"/>
    <xf numFmtId="43" fontId="6" fillId="0" borderId="0" xfId="4" applyFont="1" applyAlignment="1"/>
    <xf numFmtId="10" fontId="6" fillId="0" borderId="0" xfId="9" applyNumberFormat="1" applyFont="1"/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1">
    <cellStyle name="Comma" xfId="1" builtinId="3"/>
    <cellStyle name="Comma 2" xfId="3"/>
    <cellStyle name="Comma 2 2" xfId="5"/>
    <cellStyle name="Comma 2 3" xfId="4"/>
    <cellStyle name="Currency" xfId="2" builtinId="4"/>
    <cellStyle name="Currency 2" xfId="6"/>
    <cellStyle name="Normal" xfId="0" builtinId="0"/>
    <cellStyle name="Normal 2" xfId="7"/>
    <cellStyle name="Normal 2 2" xfId="10"/>
    <cellStyle name="Normal 3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Departmental%20Information/TDC/Tracking%20of%20Plan%20Compon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June 2018 (3)"/>
      <sheetName val="June 2018 (2)"/>
      <sheetName val="June 2018"/>
      <sheetName val="May 2018"/>
      <sheetName val="April 2018"/>
      <sheetName val="Mar 2018"/>
      <sheetName val="Feb 2018"/>
      <sheetName val="Jan 2018"/>
      <sheetName val="Sheet1"/>
    </sheetNames>
    <sheetDataSet>
      <sheetData sheetId="0">
        <row r="3">
          <cell r="C3">
            <v>249538.83000000002</v>
          </cell>
          <cell r="D3">
            <v>-22500.67</v>
          </cell>
          <cell r="E3">
            <v>-22811.119999999999</v>
          </cell>
          <cell r="F3">
            <v>-23824.32</v>
          </cell>
          <cell r="G3">
            <v>-18925.259999999998</v>
          </cell>
          <cell r="H3">
            <v>-34943</v>
          </cell>
          <cell r="I3">
            <v>-28218.18</v>
          </cell>
          <cell r="J3">
            <v>-11643.11</v>
          </cell>
          <cell r="K3">
            <v>-52905.72</v>
          </cell>
          <cell r="L3">
            <v>-5300.79</v>
          </cell>
        </row>
        <row r="4">
          <cell r="C4">
            <v>765190.92000000016</v>
          </cell>
          <cell r="D4">
            <v>-65516.08</v>
          </cell>
          <cell r="E4">
            <v>-106410.63</v>
          </cell>
          <cell r="F4">
            <v>-208701.65</v>
          </cell>
          <cell r="G4">
            <v>-202662.6</v>
          </cell>
          <cell r="H4">
            <v>-225617.32</v>
          </cell>
          <cell r="I4">
            <v>0</v>
          </cell>
          <cell r="J4">
            <v>-600969.24</v>
          </cell>
          <cell r="K4">
            <v>-109836.14</v>
          </cell>
          <cell r="L4">
            <v>-184595.42</v>
          </cell>
        </row>
        <row r="5">
          <cell r="C5">
            <v>867975.39999999991</v>
          </cell>
          <cell r="D5">
            <v>-108275.92</v>
          </cell>
          <cell r="E5">
            <v>-130249.59</v>
          </cell>
          <cell r="F5">
            <v>-134345.75</v>
          </cell>
          <cell r="G5">
            <v>-115980.78</v>
          </cell>
          <cell r="H5">
            <v>-152442.34</v>
          </cell>
          <cell r="I5">
            <v>-77127.820000000007</v>
          </cell>
          <cell r="J5">
            <v>-268680.5</v>
          </cell>
          <cell r="K5">
            <v>-181058.09</v>
          </cell>
          <cell r="L5">
            <v>-55633.81</v>
          </cell>
        </row>
        <row r="33">
          <cell r="F33">
            <v>18565</v>
          </cell>
          <cell r="H33">
            <v>70716</v>
          </cell>
        </row>
        <row r="37">
          <cell r="I37">
            <v>138233</v>
          </cell>
        </row>
        <row r="45">
          <cell r="D45">
            <v>460000</v>
          </cell>
        </row>
        <row r="52">
          <cell r="F52">
            <v>148838</v>
          </cell>
        </row>
        <row r="58">
          <cell r="F58">
            <v>32330</v>
          </cell>
        </row>
        <row r="67">
          <cell r="H67">
            <v>687000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E5" sqref="E5"/>
    </sheetView>
  </sheetViews>
  <sheetFormatPr defaultRowHeight="14.4" x14ac:dyDescent="0.3"/>
  <cols>
    <col min="1" max="1" width="14" bestFit="1" customWidth="1"/>
    <col min="2" max="6" width="17.88671875" customWidth="1"/>
  </cols>
  <sheetData>
    <row r="1" spans="1:6" x14ac:dyDescent="0.3">
      <c r="A1" s="19"/>
      <c r="B1" s="20"/>
      <c r="C1" s="19"/>
      <c r="D1" s="19" t="s">
        <v>32</v>
      </c>
      <c r="E1" s="21"/>
      <c r="F1" s="19"/>
    </row>
    <row r="2" spans="1:6" x14ac:dyDescent="0.3">
      <c r="A2" s="19"/>
      <c r="B2" s="20"/>
      <c r="C2" s="19"/>
      <c r="D2" s="19"/>
      <c r="E2" s="21"/>
      <c r="F2" s="19"/>
    </row>
    <row r="3" spans="1:6" ht="21" x14ac:dyDescent="0.4">
      <c r="A3" s="22" t="s">
        <v>0</v>
      </c>
      <c r="B3" s="22"/>
      <c r="C3" s="22"/>
      <c r="D3" s="22"/>
      <c r="E3" s="23"/>
      <c r="F3" s="22"/>
    </row>
    <row r="4" spans="1:6" x14ac:dyDescent="0.3">
      <c r="A4" s="24"/>
      <c r="B4" s="24"/>
      <c r="C4" s="24"/>
      <c r="D4" s="24"/>
      <c r="E4" s="24"/>
      <c r="F4" s="24"/>
    </row>
    <row r="5" spans="1:6" ht="17.399999999999999" x14ac:dyDescent="0.3">
      <c r="A5" s="25" t="s">
        <v>33</v>
      </c>
      <c r="B5" s="26"/>
      <c r="C5" s="26"/>
      <c r="D5" s="26"/>
      <c r="E5" s="27"/>
      <c r="F5" s="26"/>
    </row>
    <row r="6" spans="1:6" x14ac:dyDescent="0.3">
      <c r="A6" s="24"/>
      <c r="B6" s="24"/>
      <c r="C6" s="24" t="s">
        <v>32</v>
      </c>
      <c r="D6" s="24"/>
      <c r="E6" s="24"/>
      <c r="F6" s="24"/>
    </row>
    <row r="7" spans="1:6" x14ac:dyDescent="0.3">
      <c r="A7" s="24"/>
      <c r="B7" s="19"/>
      <c r="C7" s="19"/>
      <c r="D7" s="19"/>
      <c r="E7" s="28" t="s">
        <v>34</v>
      </c>
      <c r="F7" s="19"/>
    </row>
    <row r="8" spans="1:6" ht="15.6" x14ac:dyDescent="0.3">
      <c r="A8" s="29" t="s">
        <v>35</v>
      </c>
      <c r="B8" s="30"/>
      <c r="C8" s="30"/>
      <c r="D8" s="30"/>
      <c r="E8" s="30"/>
      <c r="F8" s="30"/>
    </row>
    <row r="9" spans="1:6" x14ac:dyDescent="0.3">
      <c r="A9" s="30" t="s">
        <v>36</v>
      </c>
      <c r="B9" s="31"/>
      <c r="C9" s="31"/>
      <c r="D9" s="31"/>
      <c r="E9" s="31"/>
      <c r="F9" s="31"/>
    </row>
    <row r="10" spans="1:6" x14ac:dyDescent="0.3">
      <c r="A10" s="30" t="s">
        <v>37</v>
      </c>
      <c r="B10" s="32" t="s">
        <v>38</v>
      </c>
      <c r="C10" s="32" t="s">
        <v>39</v>
      </c>
      <c r="D10" s="32" t="s">
        <v>40</v>
      </c>
      <c r="E10" s="32" t="s">
        <v>41</v>
      </c>
      <c r="F10" s="32" t="s">
        <v>42</v>
      </c>
    </row>
    <row r="11" spans="1:6" x14ac:dyDescent="0.3">
      <c r="A11" s="33" t="s">
        <v>43</v>
      </c>
      <c r="B11" s="28">
        <v>399998.61</v>
      </c>
      <c r="C11" s="28">
        <v>431801.69</v>
      </c>
      <c r="D11" s="28">
        <v>496948.63</v>
      </c>
      <c r="E11" s="28">
        <v>541604.68000000005</v>
      </c>
      <c r="F11" s="28">
        <v>668044.01</v>
      </c>
    </row>
    <row r="12" spans="1:6" x14ac:dyDescent="0.3">
      <c r="A12" s="34" t="s">
        <v>44</v>
      </c>
      <c r="B12" s="28">
        <v>372400.06</v>
      </c>
      <c r="C12" s="28">
        <v>573437.03</v>
      </c>
      <c r="D12" s="28">
        <v>605465.38</v>
      </c>
      <c r="E12" s="28">
        <v>587941.11</v>
      </c>
      <c r="F12" s="28">
        <v>637036.54</v>
      </c>
    </row>
    <row r="13" spans="1:6" x14ac:dyDescent="0.3">
      <c r="A13" s="34" t="s">
        <v>45</v>
      </c>
      <c r="B13" s="28">
        <v>532027.93999999994</v>
      </c>
      <c r="C13" s="28">
        <v>481192.5</v>
      </c>
      <c r="D13" s="28">
        <v>495702.99</v>
      </c>
      <c r="E13" s="28">
        <v>699596.3</v>
      </c>
      <c r="F13" s="28">
        <v>763527.06</v>
      </c>
    </row>
    <row r="14" spans="1:6" x14ac:dyDescent="0.3">
      <c r="A14" s="34" t="s">
        <v>46</v>
      </c>
      <c r="B14" s="28">
        <v>373105.79</v>
      </c>
      <c r="C14" s="28">
        <v>429454.58</v>
      </c>
      <c r="D14" s="28">
        <v>453379.14</v>
      </c>
      <c r="E14" s="28">
        <v>530509.12</v>
      </c>
      <c r="F14" s="28">
        <v>602791.23</v>
      </c>
    </row>
    <row r="15" spans="1:6" x14ac:dyDescent="0.3">
      <c r="A15" s="34" t="s">
        <v>47</v>
      </c>
      <c r="B15" s="28">
        <v>425695.05</v>
      </c>
      <c r="C15" s="28">
        <v>515053.07</v>
      </c>
      <c r="D15" s="28">
        <v>551386.34</v>
      </c>
      <c r="E15" s="28">
        <v>592966.56999999995</v>
      </c>
      <c r="F15" s="28">
        <v>664396.01</v>
      </c>
    </row>
    <row r="16" spans="1:6" x14ac:dyDescent="0.3">
      <c r="A16" s="34" t="s">
        <v>48</v>
      </c>
      <c r="B16" s="28">
        <v>483576.64</v>
      </c>
      <c r="C16" s="28">
        <v>531359.25</v>
      </c>
      <c r="D16" s="28">
        <v>626218.30000000005</v>
      </c>
      <c r="E16" s="28">
        <v>653410.71</v>
      </c>
      <c r="F16" s="28">
        <v>708906.83</v>
      </c>
    </row>
    <row r="17" spans="1:6" x14ac:dyDescent="0.3">
      <c r="A17" s="34" t="s">
        <v>49</v>
      </c>
      <c r="B17" s="28">
        <v>567571.80000000005</v>
      </c>
      <c r="C17" s="28">
        <v>630863.12</v>
      </c>
      <c r="D17" s="28">
        <v>712788.88</v>
      </c>
      <c r="E17" s="28">
        <v>769115.39</v>
      </c>
      <c r="F17" s="28">
        <v>804785.92</v>
      </c>
    </row>
    <row r="18" spans="1:6" x14ac:dyDescent="0.3">
      <c r="A18" s="34" t="s">
        <v>50</v>
      </c>
      <c r="B18" s="28">
        <v>560224.43000000005</v>
      </c>
      <c r="C18" s="28">
        <v>622788.38</v>
      </c>
      <c r="D18" s="28">
        <v>675913.27</v>
      </c>
      <c r="E18" s="28">
        <v>710688.08</v>
      </c>
      <c r="F18" s="28">
        <v>786614.52</v>
      </c>
    </row>
    <row r="19" spans="1:6" x14ac:dyDescent="0.3">
      <c r="A19" s="33" t="s">
        <v>51</v>
      </c>
      <c r="B19" s="28">
        <v>585089.59</v>
      </c>
      <c r="C19" s="28">
        <v>613152.36</v>
      </c>
      <c r="D19" s="28">
        <v>679849.55</v>
      </c>
      <c r="E19" s="28">
        <v>723941.13</v>
      </c>
      <c r="F19" s="35">
        <v>785963.53</v>
      </c>
    </row>
    <row r="20" spans="1:6" x14ac:dyDescent="0.3">
      <c r="A20" s="34" t="s">
        <v>52</v>
      </c>
      <c r="B20" s="28">
        <v>542750.16</v>
      </c>
      <c r="C20" s="28">
        <v>562866.99</v>
      </c>
      <c r="D20" s="28">
        <v>662553.02</v>
      </c>
      <c r="E20" s="28">
        <v>656112</v>
      </c>
      <c r="F20" s="28"/>
    </row>
    <row r="21" spans="1:6" x14ac:dyDescent="0.3">
      <c r="A21" s="34" t="s">
        <v>53</v>
      </c>
      <c r="B21" s="28">
        <v>547880.04</v>
      </c>
      <c r="C21" s="28">
        <v>616882.30000000005</v>
      </c>
      <c r="D21" s="28">
        <v>675028.85</v>
      </c>
      <c r="E21" s="28">
        <v>713000.13</v>
      </c>
      <c r="F21" s="28"/>
    </row>
    <row r="22" spans="1:6" x14ac:dyDescent="0.3">
      <c r="A22" s="34" t="s">
        <v>54</v>
      </c>
      <c r="B22" s="28">
        <v>501821.14</v>
      </c>
      <c r="C22" s="28">
        <v>529195.91</v>
      </c>
      <c r="D22" s="28">
        <v>581582.03</v>
      </c>
      <c r="E22" s="28">
        <v>610751.15</v>
      </c>
      <c r="F22" s="28"/>
    </row>
    <row r="23" spans="1:6" x14ac:dyDescent="0.3">
      <c r="A23" s="32" t="s">
        <v>55</v>
      </c>
      <c r="B23" s="36">
        <f>SUM(B11:B22)</f>
        <v>5892141.25</v>
      </c>
      <c r="C23" s="36">
        <f>SUM(C11:C22)</f>
        <v>6538047.1800000006</v>
      </c>
      <c r="D23" s="36">
        <f>SUM(D11:D22)</f>
        <v>7216816.3799999999</v>
      </c>
      <c r="E23" s="36">
        <f>SUM(E11:E22)</f>
        <v>7789636.3700000001</v>
      </c>
      <c r="F23" s="36">
        <f>SUM(F11:F22)</f>
        <v>6422065.6499999994</v>
      </c>
    </row>
    <row r="24" spans="1:6" x14ac:dyDescent="0.3">
      <c r="A24" s="24"/>
      <c r="B24" s="37"/>
      <c r="C24" s="37"/>
      <c r="D24" s="37"/>
      <c r="E24" s="37"/>
      <c r="F24" s="37"/>
    </row>
    <row r="25" spans="1:6" x14ac:dyDescent="0.3">
      <c r="A25" s="24"/>
      <c r="B25" s="24"/>
      <c r="C25" s="24"/>
      <c r="D25" s="24"/>
      <c r="E25" s="24"/>
      <c r="F25" s="24"/>
    </row>
    <row r="26" spans="1:6" x14ac:dyDescent="0.3">
      <c r="A26" s="30" t="s">
        <v>56</v>
      </c>
      <c r="B26" s="30"/>
      <c r="C26" s="30"/>
      <c r="D26" s="30"/>
      <c r="E26" s="30"/>
      <c r="F26" s="30"/>
    </row>
    <row r="27" spans="1:6" x14ac:dyDescent="0.3">
      <c r="A27" s="19"/>
      <c r="B27" s="13" t="s">
        <v>57</v>
      </c>
      <c r="C27" s="19"/>
      <c r="D27" s="19"/>
      <c r="E27" s="38">
        <f>SUM(E20:E22)+F23</f>
        <v>8401928.9299999997</v>
      </c>
      <c r="F27" s="39"/>
    </row>
    <row r="28" spans="1:6" x14ac:dyDescent="0.3">
      <c r="A28" s="19"/>
      <c r="B28" s="13" t="s">
        <v>58</v>
      </c>
      <c r="C28" s="19"/>
      <c r="D28" s="19"/>
      <c r="E28" s="38">
        <f>SUM(D20:D22)+SUM(E11:E19)</f>
        <v>7728936.9900000002</v>
      </c>
      <c r="F28" s="19"/>
    </row>
    <row r="29" spans="1:6" x14ac:dyDescent="0.3">
      <c r="A29" s="19"/>
      <c r="B29" s="28" t="s">
        <v>59</v>
      </c>
      <c r="C29" s="19"/>
      <c r="D29" s="19"/>
      <c r="E29" s="40">
        <f>E27-E28</f>
        <v>672991.93999999948</v>
      </c>
      <c r="F29" s="19"/>
    </row>
    <row r="30" spans="1:6" x14ac:dyDescent="0.3">
      <c r="A30" s="19"/>
      <c r="B30" s="28" t="s">
        <v>60</v>
      </c>
      <c r="C30" s="19"/>
      <c r="D30" s="19"/>
      <c r="E30" s="41">
        <f>E29/E28</f>
        <v>8.70743209409965E-2</v>
      </c>
      <c r="F30" s="19"/>
    </row>
    <row r="31" spans="1:6" x14ac:dyDescent="0.3">
      <c r="A31" s="19"/>
      <c r="B31" s="28"/>
      <c r="C31" s="19"/>
      <c r="D31" s="19"/>
      <c r="E31" s="42"/>
      <c r="F31" s="19"/>
    </row>
    <row r="32" spans="1:6" x14ac:dyDescent="0.3">
      <c r="A32" s="19"/>
      <c r="B32" s="19"/>
      <c r="C32" s="19"/>
      <c r="D32" s="19"/>
      <c r="E32" s="19"/>
      <c r="F32" s="19"/>
    </row>
    <row r="33" spans="1:6" x14ac:dyDescent="0.3">
      <c r="A33" s="30" t="s">
        <v>61</v>
      </c>
      <c r="B33" s="30"/>
      <c r="C33" s="30"/>
      <c r="D33" s="30"/>
      <c r="E33" s="30"/>
      <c r="F33" s="30"/>
    </row>
    <row r="34" spans="1:6" x14ac:dyDescent="0.3">
      <c r="A34" s="19"/>
      <c r="B34" s="13" t="s">
        <v>62</v>
      </c>
      <c r="C34" s="19"/>
      <c r="D34" s="19"/>
      <c r="E34" s="38">
        <f>F23</f>
        <v>6422065.6499999994</v>
      </c>
      <c r="F34" s="19"/>
    </row>
    <row r="35" spans="1:6" x14ac:dyDescent="0.3">
      <c r="A35" s="19"/>
      <c r="B35" s="13" t="s">
        <v>63</v>
      </c>
      <c r="C35" s="19"/>
      <c r="D35" s="19"/>
      <c r="E35" s="38">
        <v>5809773.0899999999</v>
      </c>
      <c r="F35" s="19"/>
    </row>
    <row r="36" spans="1:6" x14ac:dyDescent="0.3">
      <c r="A36" s="19"/>
      <c r="B36" s="28" t="s">
        <v>64</v>
      </c>
      <c r="C36" s="19"/>
      <c r="D36" s="19"/>
      <c r="E36" s="40">
        <f>E34-E35</f>
        <v>612292.55999999959</v>
      </c>
      <c r="F36" s="19"/>
    </row>
    <row r="37" spans="1:6" x14ac:dyDescent="0.3">
      <c r="A37" s="19"/>
      <c r="B37" s="28" t="s">
        <v>60</v>
      </c>
      <c r="C37" s="19"/>
      <c r="D37" s="19"/>
      <c r="E37" s="42">
        <f>E36/E35</f>
        <v>0.10539009880676761</v>
      </c>
      <c r="F37" s="19"/>
    </row>
    <row r="38" spans="1:6" x14ac:dyDescent="0.3">
      <c r="A38" s="19"/>
      <c r="B38" s="28"/>
      <c r="C38" s="19"/>
      <c r="D38" s="19"/>
      <c r="E38" s="42"/>
      <c r="F38" s="19"/>
    </row>
    <row r="39" spans="1:6" x14ac:dyDescent="0.3">
      <c r="A39" s="19"/>
      <c r="B39" s="19"/>
      <c r="C39" s="19"/>
      <c r="D39" s="19"/>
      <c r="E39" s="19"/>
      <c r="F39" s="19"/>
    </row>
    <row r="40" spans="1:6" x14ac:dyDescent="0.3">
      <c r="A40" s="30" t="s">
        <v>65</v>
      </c>
      <c r="B40" s="30"/>
      <c r="C40" s="30"/>
      <c r="D40" s="30"/>
      <c r="E40" s="30"/>
      <c r="F40" s="30"/>
    </row>
    <row r="41" spans="1:6" x14ac:dyDescent="0.3">
      <c r="A41" s="19"/>
      <c r="B41" s="43" t="s">
        <v>66</v>
      </c>
      <c r="C41" s="19"/>
      <c r="D41" s="19"/>
      <c r="E41" s="28">
        <v>785963.53</v>
      </c>
      <c r="F41" s="19"/>
    </row>
    <row r="42" spans="1:6" x14ac:dyDescent="0.3">
      <c r="A42" s="19"/>
      <c r="B42" s="43" t="s">
        <v>67</v>
      </c>
      <c r="C42" s="19"/>
      <c r="D42" s="19"/>
      <c r="E42" s="28">
        <v>723941.13</v>
      </c>
      <c r="F42" s="19"/>
    </row>
    <row r="43" spans="1:6" x14ac:dyDescent="0.3">
      <c r="A43" s="19"/>
      <c r="B43" s="44" t="s">
        <v>68</v>
      </c>
      <c r="C43" s="19"/>
      <c r="D43" s="19"/>
      <c r="E43" s="40">
        <f>E41-E42</f>
        <v>62022.400000000023</v>
      </c>
      <c r="F43" s="19"/>
    </row>
    <row r="44" spans="1:6" x14ac:dyDescent="0.3">
      <c r="A44" s="19"/>
      <c r="B44" s="44" t="s">
        <v>60</v>
      </c>
      <c r="C44" s="19"/>
      <c r="D44" s="19"/>
      <c r="E44" s="42">
        <f>E43/E42</f>
        <v>8.5673264620287598E-2</v>
      </c>
      <c r="F44" s="19"/>
    </row>
    <row r="45" spans="1:6" x14ac:dyDescent="0.3">
      <c r="A45" s="19"/>
      <c r="B45" s="28"/>
      <c r="C45" s="19"/>
      <c r="D45" s="19"/>
      <c r="E45" s="45" t="s">
        <v>32</v>
      </c>
      <c r="F45" s="19"/>
    </row>
    <row r="46" spans="1:6" x14ac:dyDescent="0.3">
      <c r="A46" s="19"/>
      <c r="B46" s="28"/>
      <c r="C46" s="19"/>
      <c r="D46" s="19"/>
      <c r="E46" s="45"/>
      <c r="F46" s="19"/>
    </row>
  </sheetData>
  <printOptions horizontalCentered="1"/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Normal="100" zoomScaleSheetLayoutView="85" workbookViewId="0">
      <selection activeCell="D57" sqref="D57"/>
    </sheetView>
  </sheetViews>
  <sheetFormatPr defaultRowHeight="14.4" x14ac:dyDescent="0.3"/>
  <cols>
    <col min="1" max="1" width="8.21875" style="1" customWidth="1"/>
    <col min="2" max="2" width="18.44140625" style="1" customWidth="1"/>
    <col min="3" max="3" width="44" style="1" customWidth="1"/>
    <col min="4" max="4" width="6.109375" style="1" customWidth="1"/>
    <col min="5" max="5" width="15.109375" style="1" bestFit="1" customWidth="1"/>
    <col min="6" max="6" width="18.77734375" style="1" bestFit="1" customWidth="1"/>
    <col min="7" max="7" width="8.88671875" style="1"/>
    <col min="8" max="9" width="14" style="2" bestFit="1" customWidth="1"/>
  </cols>
  <sheetData>
    <row r="1" spans="1:9" ht="21" x14ac:dyDescent="0.4">
      <c r="A1" s="46" t="s">
        <v>0</v>
      </c>
      <c r="B1" s="46"/>
      <c r="C1" s="46"/>
      <c r="D1" s="46"/>
      <c r="E1" s="46"/>
      <c r="F1" s="46"/>
    </row>
    <row r="2" spans="1:9" ht="8.25" customHeight="1" x14ac:dyDescent="0.3">
      <c r="A2"/>
      <c r="B2"/>
      <c r="C2"/>
      <c r="D2"/>
      <c r="E2"/>
      <c r="F2"/>
      <c r="G2"/>
      <c r="H2" s="3"/>
      <c r="I2" s="3"/>
    </row>
    <row r="3" spans="1:9" ht="17.399999999999999" x14ac:dyDescent="0.3">
      <c r="A3" s="47" t="s">
        <v>1</v>
      </c>
      <c r="B3" s="47"/>
      <c r="C3" s="47"/>
      <c r="D3" s="47"/>
      <c r="E3" s="47"/>
      <c r="F3" s="47"/>
      <c r="G3"/>
      <c r="H3" s="3"/>
      <c r="I3" s="3"/>
    </row>
    <row r="4" spans="1:9" ht="8.25" customHeight="1" x14ac:dyDescent="0.3">
      <c r="G4"/>
      <c r="H4" s="3"/>
      <c r="I4" s="3"/>
    </row>
    <row r="5" spans="1:9" x14ac:dyDescent="0.3">
      <c r="A5"/>
      <c r="B5"/>
      <c r="C5"/>
      <c r="D5"/>
      <c r="E5" s="3"/>
      <c r="F5" s="4" t="s">
        <v>2</v>
      </c>
      <c r="G5"/>
      <c r="H5"/>
      <c r="I5"/>
    </row>
    <row r="6" spans="1:9" x14ac:dyDescent="0.3">
      <c r="A6" s="5" t="s">
        <v>3</v>
      </c>
      <c r="B6"/>
      <c r="C6"/>
      <c r="D6"/>
      <c r="E6" s="3"/>
      <c r="F6" s="6">
        <f>315000+155611</f>
        <v>470611</v>
      </c>
      <c r="G6"/>
      <c r="H6"/>
      <c r="I6"/>
    </row>
    <row r="7" spans="1:9" x14ac:dyDescent="0.3">
      <c r="A7"/>
      <c r="B7" t="s">
        <v>4</v>
      </c>
      <c r="C7"/>
      <c r="D7"/>
      <c r="E7" s="3"/>
      <c r="F7" s="3">
        <f>SUM([1]Detail!D3:O3)</f>
        <v>-221072.16999999998</v>
      </c>
      <c r="G7"/>
      <c r="H7"/>
      <c r="I7"/>
    </row>
    <row r="8" spans="1:9" x14ac:dyDescent="0.3">
      <c r="A8"/>
      <c r="B8" t="s">
        <v>5</v>
      </c>
      <c r="C8" t="s">
        <v>6</v>
      </c>
      <c r="D8"/>
      <c r="E8" s="7">
        <f>-[1]Detail!C3</f>
        <v>-249538.83000000002</v>
      </c>
      <c r="F8" s="3"/>
      <c r="G8"/>
      <c r="H8"/>
      <c r="I8"/>
    </row>
    <row r="9" spans="1:9" x14ac:dyDescent="0.3">
      <c r="A9"/>
      <c r="B9"/>
      <c r="C9"/>
      <c r="D9"/>
      <c r="E9" s="3"/>
      <c r="F9" s="3">
        <f>SUM(E8:E8)</f>
        <v>-249538.83000000002</v>
      </c>
      <c r="G9"/>
      <c r="H9"/>
      <c r="I9"/>
    </row>
    <row r="10" spans="1:9" x14ac:dyDescent="0.3">
      <c r="A10"/>
      <c r="B10" s="8" t="s">
        <v>7</v>
      </c>
      <c r="C10"/>
      <c r="D10"/>
      <c r="E10" s="3"/>
      <c r="F10" s="9">
        <f>SUM(F6:F9)</f>
        <v>0</v>
      </c>
      <c r="G10"/>
      <c r="H10"/>
      <c r="I10"/>
    </row>
    <row r="11" spans="1:9" ht="9" customHeight="1" x14ac:dyDescent="0.3">
      <c r="A11"/>
      <c r="B11"/>
      <c r="C11"/>
      <c r="D11"/>
      <c r="E11" s="3"/>
      <c r="F11" s="3"/>
      <c r="G11"/>
      <c r="H11"/>
      <c r="I11"/>
    </row>
    <row r="12" spans="1:9" x14ac:dyDescent="0.3">
      <c r="A12" s="5" t="s">
        <v>8</v>
      </c>
      <c r="B12"/>
      <c r="C12"/>
      <c r="D12"/>
      <c r="E12" s="3"/>
      <c r="F12" s="6">
        <f>2648838+120000</f>
        <v>2768838</v>
      </c>
      <c r="G12"/>
      <c r="H12"/>
      <c r="I12"/>
    </row>
    <row r="13" spans="1:9" x14ac:dyDescent="0.3">
      <c r="A13"/>
      <c r="B13" t="s">
        <v>4</v>
      </c>
      <c r="C13"/>
      <c r="D13"/>
      <c r="E13" s="3"/>
      <c r="F13" s="3">
        <f>SUM([1]Detail!D4:O4)</f>
        <v>-1704309.0799999998</v>
      </c>
      <c r="G13"/>
      <c r="H13"/>
      <c r="I13"/>
    </row>
    <row r="14" spans="1:9" x14ac:dyDescent="0.3">
      <c r="A14"/>
      <c r="B14" t="s">
        <v>9</v>
      </c>
      <c r="C14"/>
      <c r="D14"/>
      <c r="E14" s="3"/>
      <c r="F14" s="3">
        <f>-[1]Detail!F52</f>
        <v>-148838</v>
      </c>
      <c r="G14"/>
      <c r="H14"/>
      <c r="I14"/>
    </row>
    <row r="15" spans="1:9" x14ac:dyDescent="0.3">
      <c r="A15"/>
      <c r="B15" t="s">
        <v>5</v>
      </c>
      <c r="C15" t="s">
        <v>6</v>
      </c>
      <c r="D15"/>
      <c r="E15" s="2">
        <f>-[1]Detail!C4</f>
        <v>-765190.92000000016</v>
      </c>
      <c r="F15" s="3"/>
      <c r="G15"/>
      <c r="H15"/>
      <c r="I15"/>
    </row>
    <row r="16" spans="1:9" x14ac:dyDescent="0.3">
      <c r="A16"/>
      <c r="B16"/>
      <c r="C16" t="s">
        <v>10</v>
      </c>
      <c r="D16"/>
      <c r="E16" s="10">
        <v>-20000</v>
      </c>
      <c r="F16" s="3"/>
      <c r="G16"/>
      <c r="H16"/>
      <c r="I16"/>
    </row>
    <row r="17" spans="1:9" x14ac:dyDescent="0.3">
      <c r="A17"/>
      <c r="B17"/>
      <c r="C17"/>
      <c r="D17"/>
      <c r="E17" s="3"/>
      <c r="F17" s="3">
        <f>SUM(E15:E16)</f>
        <v>-785190.92000000016</v>
      </c>
      <c r="G17"/>
      <c r="H17"/>
      <c r="I17"/>
    </row>
    <row r="18" spans="1:9" x14ac:dyDescent="0.3">
      <c r="A18"/>
      <c r="B18" s="8" t="s">
        <v>7</v>
      </c>
      <c r="C18"/>
      <c r="D18"/>
      <c r="E18" s="3"/>
      <c r="F18" s="9">
        <f>SUM(F12:F17)</f>
        <v>130500</v>
      </c>
      <c r="G18"/>
      <c r="H18"/>
      <c r="I18"/>
    </row>
    <row r="19" spans="1:9" ht="9" customHeight="1" x14ac:dyDescent="0.3">
      <c r="A19"/>
      <c r="B19"/>
      <c r="C19"/>
      <c r="D19"/>
      <c r="E19" s="3"/>
      <c r="F19" s="3"/>
      <c r="G19"/>
      <c r="H19"/>
      <c r="I19"/>
    </row>
    <row r="20" spans="1:9" x14ac:dyDescent="0.3">
      <c r="A20" s="5" t="s">
        <v>11</v>
      </c>
      <c r="B20"/>
      <c r="C20"/>
      <c r="D20"/>
      <c r="E20" s="3"/>
      <c r="F20" s="6">
        <v>2250000</v>
      </c>
      <c r="G20"/>
      <c r="H20"/>
      <c r="I20"/>
    </row>
    <row r="21" spans="1:9" x14ac:dyDescent="0.3">
      <c r="A21"/>
      <c r="B21" t="s">
        <v>4</v>
      </c>
      <c r="C21"/>
      <c r="D21"/>
      <c r="E21" s="3"/>
      <c r="F21" s="3">
        <f>SUM([1]Detail!D5:O5)</f>
        <v>-1223794.6000000001</v>
      </c>
      <c r="G21"/>
      <c r="H21"/>
      <c r="I21"/>
    </row>
    <row r="22" spans="1:9" x14ac:dyDescent="0.3">
      <c r="A22"/>
      <c r="B22" t="s">
        <v>9</v>
      </c>
      <c r="C22"/>
      <c r="D22"/>
      <c r="E22" s="3"/>
      <c r="F22" s="3">
        <f>-[1]Detail!F58</f>
        <v>-32330</v>
      </c>
      <c r="G22"/>
      <c r="H22"/>
      <c r="I22"/>
    </row>
    <row r="23" spans="1:9" x14ac:dyDescent="0.3">
      <c r="A23"/>
      <c r="B23" t="s">
        <v>12</v>
      </c>
      <c r="C23"/>
      <c r="D23"/>
      <c r="E23" s="3"/>
      <c r="F23" s="3">
        <f>-[1]Detail!F33</f>
        <v>-18565</v>
      </c>
      <c r="G23"/>
      <c r="H23"/>
      <c r="I23"/>
    </row>
    <row r="24" spans="1:9" x14ac:dyDescent="0.3">
      <c r="A24"/>
      <c r="B24" t="s">
        <v>5</v>
      </c>
      <c r="C24" t="s">
        <v>6</v>
      </c>
      <c r="D24"/>
      <c r="E24" s="2">
        <f>-[1]Detail!C5</f>
        <v>-867975.39999999991</v>
      </c>
      <c r="F24" s="3"/>
      <c r="G24"/>
      <c r="H24"/>
      <c r="I24"/>
    </row>
    <row r="25" spans="1:9" x14ac:dyDescent="0.3">
      <c r="A25"/>
      <c r="B25"/>
      <c r="C25" t="s">
        <v>13</v>
      </c>
      <c r="D25"/>
      <c r="E25" s="2">
        <f>-[1]Detail!H33</f>
        <v>-70716</v>
      </c>
      <c r="F25" s="3"/>
      <c r="G25"/>
      <c r="H25"/>
      <c r="I25"/>
    </row>
    <row r="26" spans="1:9" x14ac:dyDescent="0.3">
      <c r="A26"/>
      <c r="B26"/>
      <c r="C26" t="s">
        <v>14</v>
      </c>
      <c r="D26"/>
      <c r="E26" s="7">
        <f>-125000+[1]Detail!F33+[1]Detail!H33</f>
        <v>-35719</v>
      </c>
      <c r="F26" s="3"/>
      <c r="G26"/>
      <c r="H26"/>
      <c r="I26"/>
    </row>
    <row r="27" spans="1:9" x14ac:dyDescent="0.3">
      <c r="A27"/>
      <c r="B27"/>
      <c r="C27"/>
      <c r="D27"/>
      <c r="E27" s="3"/>
      <c r="F27" s="3">
        <f>SUM(E24:E26)</f>
        <v>-974410.39999999991</v>
      </c>
      <c r="G27"/>
      <c r="H27"/>
      <c r="I27"/>
    </row>
    <row r="28" spans="1:9" x14ac:dyDescent="0.3">
      <c r="A28"/>
      <c r="B28" s="8" t="s">
        <v>7</v>
      </c>
      <c r="C28"/>
      <c r="D28"/>
      <c r="E28" s="3"/>
      <c r="F28" s="9">
        <f>SUM(F20:F27)</f>
        <v>900</v>
      </c>
      <c r="G28"/>
      <c r="H28"/>
      <c r="I28"/>
    </row>
    <row r="29" spans="1:9" ht="9" customHeight="1" x14ac:dyDescent="0.3">
      <c r="E29" s="2"/>
      <c r="F29" s="2"/>
      <c r="G29"/>
      <c r="H29"/>
      <c r="I29"/>
    </row>
    <row r="30" spans="1:9" x14ac:dyDescent="0.3">
      <c r="A30" s="5" t="s">
        <v>15</v>
      </c>
      <c r="B30"/>
      <c r="C30"/>
      <c r="D30"/>
      <c r="E30" s="3"/>
      <c r="F30" s="6">
        <f>150000-26067</f>
        <v>123933</v>
      </c>
      <c r="G30"/>
      <c r="H30"/>
      <c r="I30"/>
    </row>
    <row r="31" spans="1:9" x14ac:dyDescent="0.3">
      <c r="A31"/>
      <c r="B31" t="s">
        <v>5</v>
      </c>
      <c r="C31"/>
      <c r="D31"/>
      <c r="E31" s="10">
        <v>0</v>
      </c>
      <c r="F31" s="3"/>
      <c r="G31"/>
      <c r="H31"/>
      <c r="I31"/>
    </row>
    <row r="32" spans="1:9" x14ac:dyDescent="0.3">
      <c r="A32"/>
      <c r="B32"/>
      <c r="C32"/>
      <c r="D32"/>
      <c r="E32" s="3"/>
      <c r="F32" s="3">
        <f>SUM(E31)</f>
        <v>0</v>
      </c>
      <c r="G32"/>
      <c r="H32"/>
      <c r="I32"/>
    </row>
    <row r="33" spans="1:9" x14ac:dyDescent="0.3">
      <c r="A33"/>
      <c r="B33" s="8" t="s">
        <v>7</v>
      </c>
      <c r="C33"/>
      <c r="D33"/>
      <c r="E33" s="3"/>
      <c r="F33" s="9">
        <f>SUM(F30:F32)</f>
        <v>123933</v>
      </c>
      <c r="G33"/>
      <c r="H33"/>
      <c r="I33"/>
    </row>
    <row r="34" spans="1:9" ht="9" customHeight="1" x14ac:dyDescent="0.3">
      <c r="E34" s="2"/>
      <c r="F34" s="2"/>
      <c r="G34"/>
      <c r="H34"/>
      <c r="I34"/>
    </row>
    <row r="35" spans="1:9" x14ac:dyDescent="0.3">
      <c r="A35" s="5" t="s">
        <v>16</v>
      </c>
      <c r="B35"/>
      <c r="C35"/>
      <c r="D35"/>
      <c r="E35" s="3"/>
      <c r="F35" s="6">
        <f>850000-20000</f>
        <v>830000</v>
      </c>
      <c r="G35"/>
      <c r="H35"/>
      <c r="I35"/>
    </row>
    <row r="36" spans="1:9" x14ac:dyDescent="0.3">
      <c r="A36"/>
      <c r="B36" t="s">
        <v>17</v>
      </c>
      <c r="C36"/>
      <c r="D36"/>
      <c r="E36" s="3"/>
      <c r="F36" s="3">
        <f>-[1]Detail!D45</f>
        <v>-460000</v>
      </c>
      <c r="G36"/>
      <c r="H36"/>
      <c r="I36"/>
    </row>
    <row r="37" spans="1:9" x14ac:dyDescent="0.3">
      <c r="A37"/>
      <c r="B37" t="s">
        <v>5</v>
      </c>
      <c r="C37" s="11" t="s">
        <v>18</v>
      </c>
      <c r="E37" s="12">
        <f>-[1]Detail!I37</f>
        <v>-138233</v>
      </c>
      <c r="F37" s="3"/>
      <c r="G37"/>
      <c r="H37"/>
      <c r="I37"/>
    </row>
    <row r="38" spans="1:9" x14ac:dyDescent="0.3">
      <c r="A38"/>
      <c r="B38"/>
      <c r="C38" s="13" t="s">
        <v>19</v>
      </c>
      <c r="E38" s="14">
        <v>-50000</v>
      </c>
      <c r="F38" s="3"/>
      <c r="G38"/>
      <c r="H38"/>
      <c r="I38"/>
    </row>
    <row r="39" spans="1:9" x14ac:dyDescent="0.3">
      <c r="A39"/>
      <c r="B39"/>
      <c r="C39" s="13" t="s">
        <v>20</v>
      </c>
      <c r="E39" s="14">
        <v>-20000</v>
      </c>
      <c r="F39" s="3"/>
      <c r="G39"/>
      <c r="H39"/>
      <c r="I39"/>
    </row>
    <row r="40" spans="1:9" x14ac:dyDescent="0.3">
      <c r="A40"/>
      <c r="B40"/>
      <c r="C40" s="13" t="s">
        <v>21</v>
      </c>
      <c r="E40" s="15">
        <v>-60000</v>
      </c>
      <c r="F40" s="3"/>
      <c r="G40"/>
      <c r="H40"/>
      <c r="I40"/>
    </row>
    <row r="41" spans="1:9" x14ac:dyDescent="0.3">
      <c r="A41"/>
      <c r="B41"/>
      <c r="C41"/>
      <c r="D41"/>
      <c r="E41" s="3"/>
      <c r="F41" s="3">
        <f>SUM(E37:E40)</f>
        <v>-268233</v>
      </c>
      <c r="G41"/>
      <c r="H41"/>
      <c r="I41"/>
    </row>
    <row r="42" spans="1:9" x14ac:dyDescent="0.3">
      <c r="A42"/>
      <c r="B42" s="8" t="s">
        <v>7</v>
      </c>
      <c r="C42"/>
      <c r="D42"/>
      <c r="E42" s="3"/>
      <c r="F42" s="9">
        <f>SUM(F35:F41)</f>
        <v>101767</v>
      </c>
      <c r="G42"/>
      <c r="H42"/>
      <c r="I42"/>
    </row>
    <row r="43" spans="1:9" ht="9" customHeight="1" x14ac:dyDescent="0.3">
      <c r="A43"/>
      <c r="B43" s="16"/>
      <c r="C43"/>
      <c r="D43"/>
      <c r="E43" s="3"/>
      <c r="F43" s="17"/>
      <c r="G43"/>
      <c r="H43"/>
      <c r="I43"/>
    </row>
    <row r="44" spans="1:9" x14ac:dyDescent="0.3">
      <c r="A44"/>
      <c r="B44" s="16"/>
      <c r="C44"/>
      <c r="D44"/>
      <c r="E44" s="3"/>
      <c r="F44" s="17"/>
      <c r="G44"/>
      <c r="H44"/>
      <c r="I44"/>
    </row>
    <row r="45" spans="1:9" x14ac:dyDescent="0.3">
      <c r="A45" s="5" t="s">
        <v>22</v>
      </c>
      <c r="B45" s="16"/>
      <c r="C45"/>
      <c r="D45"/>
      <c r="E45" s="3"/>
      <c r="F45" s="9">
        <f>240320-100000</f>
        <v>140320</v>
      </c>
      <c r="G45"/>
      <c r="H45"/>
      <c r="I45"/>
    </row>
    <row r="46" spans="1:9" x14ac:dyDescent="0.3">
      <c r="A46" s="5"/>
      <c r="B46" s="16"/>
      <c r="C46"/>
      <c r="D46"/>
      <c r="E46" s="3"/>
      <c r="F46" s="17"/>
      <c r="G46"/>
      <c r="H46"/>
      <c r="I46"/>
    </row>
    <row r="47" spans="1:9" x14ac:dyDescent="0.3">
      <c r="A47"/>
      <c r="B47" s="16"/>
      <c r="C47"/>
      <c r="D47"/>
      <c r="E47" s="18" t="s">
        <v>23</v>
      </c>
      <c r="F47" s="9">
        <f>F45+F42+F33+F28+F18+F10</f>
        <v>497420</v>
      </c>
      <c r="G47"/>
      <c r="H47"/>
      <c r="I47"/>
    </row>
    <row r="48" spans="1:9" x14ac:dyDescent="0.3">
      <c r="A48" s="48" t="s">
        <v>24</v>
      </c>
      <c r="B48" s="48"/>
      <c r="C48" s="48"/>
      <c r="D48" s="48"/>
      <c r="E48" s="48"/>
      <c r="F48" s="48"/>
      <c r="G48"/>
      <c r="H48"/>
      <c r="I48"/>
    </row>
    <row r="49" spans="1:9" x14ac:dyDescent="0.3">
      <c r="A49" s="5" t="s">
        <v>25</v>
      </c>
      <c r="B49"/>
      <c r="C49"/>
      <c r="D49"/>
      <c r="E49" s="3"/>
      <c r="F49" s="6">
        <v>1750000</v>
      </c>
      <c r="G49"/>
      <c r="H49"/>
      <c r="I49"/>
    </row>
    <row r="50" spans="1:9" x14ac:dyDescent="0.3">
      <c r="A50" s="5"/>
      <c r="B50" t="s">
        <v>26</v>
      </c>
      <c r="C50"/>
      <c r="D50"/>
      <c r="E50" s="3"/>
      <c r="F50" s="3">
        <f>1000000+1057937.51</f>
        <v>2057937.51</v>
      </c>
      <c r="G50"/>
      <c r="H50"/>
      <c r="I50"/>
    </row>
    <row r="51" spans="1:9" x14ac:dyDescent="0.3">
      <c r="A51"/>
      <c r="B51" t="s">
        <v>5</v>
      </c>
      <c r="C51"/>
      <c r="D51"/>
      <c r="E51" s="10">
        <v>0</v>
      </c>
      <c r="F51" s="3"/>
      <c r="G51"/>
      <c r="H51"/>
      <c r="I51"/>
    </row>
    <row r="52" spans="1:9" x14ac:dyDescent="0.3">
      <c r="A52"/>
      <c r="B52"/>
      <c r="C52"/>
      <c r="D52"/>
      <c r="E52" s="3"/>
      <c r="F52" s="3">
        <f>SUM(E51)</f>
        <v>0</v>
      </c>
      <c r="G52"/>
      <c r="H52"/>
      <c r="I52"/>
    </row>
    <row r="53" spans="1:9" x14ac:dyDescent="0.3">
      <c r="A53"/>
      <c r="B53" s="8" t="s">
        <v>7</v>
      </c>
      <c r="C53"/>
      <c r="D53"/>
      <c r="E53" s="3"/>
      <c r="F53" s="9">
        <f>SUM(F49:F52)</f>
        <v>3807937.51</v>
      </c>
      <c r="G53"/>
      <c r="H53"/>
      <c r="I53"/>
    </row>
    <row r="54" spans="1:9" ht="9.75" customHeight="1" x14ac:dyDescent="0.3">
      <c r="E54" s="2"/>
      <c r="F54" s="2"/>
      <c r="G54"/>
      <c r="H54"/>
      <c r="I54"/>
    </row>
    <row r="55" spans="1:9" x14ac:dyDescent="0.3">
      <c r="A55" s="5" t="s">
        <v>27</v>
      </c>
      <c r="B55"/>
      <c r="C55"/>
      <c r="D55"/>
      <c r="E55" s="3"/>
      <c r="F55" s="6">
        <v>1750000</v>
      </c>
      <c r="G55"/>
      <c r="H55"/>
      <c r="I55"/>
    </row>
    <row r="56" spans="1:9" x14ac:dyDescent="0.3">
      <c r="A56" s="5"/>
      <c r="B56" t="s">
        <v>26</v>
      </c>
      <c r="C56"/>
      <c r="D56"/>
      <c r="E56" s="3"/>
      <c r="F56" s="3">
        <v>500000</v>
      </c>
      <c r="G56"/>
      <c r="H56"/>
      <c r="I56"/>
    </row>
    <row r="57" spans="1:9" x14ac:dyDescent="0.3">
      <c r="A57"/>
      <c r="B57" t="s">
        <v>17</v>
      </c>
      <c r="C57"/>
      <c r="D57"/>
      <c r="E57" s="3"/>
      <c r="F57" s="3">
        <v>-100000</v>
      </c>
      <c r="G57"/>
      <c r="H57"/>
      <c r="I57"/>
    </row>
    <row r="58" spans="1:9" x14ac:dyDescent="0.3">
      <c r="A58"/>
      <c r="B58" t="s">
        <v>5</v>
      </c>
      <c r="C58" t="s">
        <v>28</v>
      </c>
      <c r="D58"/>
      <c r="E58" s="10">
        <f>-[1]Detail!H67</f>
        <v>-687000</v>
      </c>
      <c r="F58" s="3"/>
      <c r="G58"/>
      <c r="H58"/>
      <c r="I58"/>
    </row>
    <row r="59" spans="1:9" x14ac:dyDescent="0.3">
      <c r="A59"/>
      <c r="B59"/>
      <c r="C59"/>
      <c r="D59"/>
      <c r="E59" s="3"/>
      <c r="F59" s="3">
        <f>SUM(E58)</f>
        <v>-687000</v>
      </c>
      <c r="G59"/>
      <c r="H59"/>
      <c r="I59"/>
    </row>
    <row r="60" spans="1:9" x14ac:dyDescent="0.3">
      <c r="A60"/>
      <c r="B60" s="8" t="s">
        <v>7</v>
      </c>
      <c r="C60"/>
      <c r="D60"/>
      <c r="E60" s="3"/>
      <c r="F60" s="9">
        <f>SUM(F55:F59)</f>
        <v>1463000</v>
      </c>
      <c r="G60"/>
      <c r="H60"/>
      <c r="I60"/>
    </row>
    <row r="61" spans="1:9" ht="10.199999999999999" customHeight="1" x14ac:dyDescent="0.3">
      <c r="F61" s="17"/>
    </row>
    <row r="62" spans="1:9" x14ac:dyDescent="0.3">
      <c r="A62" s="48" t="s">
        <v>29</v>
      </c>
      <c r="B62" s="48"/>
      <c r="C62" s="48"/>
      <c r="D62" s="48"/>
      <c r="E62" s="48"/>
      <c r="F62" s="48"/>
    </row>
    <row r="63" spans="1:9" x14ac:dyDescent="0.3">
      <c r="B63" s="1" t="s">
        <v>26</v>
      </c>
      <c r="F63" s="6">
        <v>32278</v>
      </c>
    </row>
    <row r="64" spans="1:9" x14ac:dyDescent="0.3">
      <c r="B64" s="1" t="s">
        <v>30</v>
      </c>
      <c r="F64" s="10">
        <v>0</v>
      </c>
    </row>
    <row r="65" spans="1:6" x14ac:dyDescent="0.3">
      <c r="B65" s="8" t="s">
        <v>7</v>
      </c>
      <c r="F65" s="9">
        <f>SUM(F63:F64)</f>
        <v>32278</v>
      </c>
    </row>
    <row r="67" spans="1:6" x14ac:dyDescent="0.3">
      <c r="A67" s="1" t="s">
        <v>31</v>
      </c>
    </row>
  </sheetData>
  <mergeCells count="4">
    <mergeCell ref="A1:F1"/>
    <mergeCell ref="A3:F3"/>
    <mergeCell ref="A48:F48"/>
    <mergeCell ref="A62:F62"/>
  </mergeCells>
  <printOptions horizontalCentered="1"/>
  <pageMargins left="0.7" right="0.7" top="0.5" bottom="0.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 Collections</vt:lpstr>
      <vt:lpstr>Plan Components</vt:lpstr>
      <vt:lpstr>'Plan Components'!Print_Area</vt:lpstr>
      <vt:lpstr>'Revenue Collections'!Print_Area</vt:lpstr>
    </vt:vector>
  </TitlesOfParts>
  <Company>City of Jacksonville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Phillip</dc:creator>
  <cp:lastModifiedBy>Peterson, Phillip</cp:lastModifiedBy>
  <cp:lastPrinted>2018-08-06T15:52:58Z</cp:lastPrinted>
  <dcterms:created xsi:type="dcterms:W3CDTF">2018-08-06T15:51:25Z</dcterms:created>
  <dcterms:modified xsi:type="dcterms:W3CDTF">2018-08-06T19:50:58Z</dcterms:modified>
</cp:coreProperties>
</file>